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eter Kilian\Dropbox\RUDP\"/>
    </mc:Choice>
  </mc:AlternateContent>
  <xr:revisionPtr revIDLastSave="0" documentId="8_{552C255F-21C9-43BE-83E4-733AF728F9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 Budget" sheetId="3" r:id="rId1"/>
    <sheet name="Sheet1" sheetId="4" r:id="rId2"/>
    <sheet name="2021 Budget" sheetId="1" r:id="rId3"/>
    <sheet name="2019 Forecast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3" l="1"/>
  <c r="Q22" i="3" s="1"/>
  <c r="C7" i="3"/>
  <c r="F7" i="3"/>
  <c r="I7" i="3"/>
  <c r="L7" i="3"/>
  <c r="O19" i="3"/>
  <c r="O17" i="3"/>
  <c r="Q17" i="3" s="1"/>
  <c r="O20" i="3"/>
  <c r="Q20" i="3" s="1"/>
  <c r="E7" i="3"/>
  <c r="D7" i="3"/>
  <c r="P13" i="3"/>
  <c r="Q19" i="3"/>
  <c r="O21" i="3"/>
  <c r="Q21" i="3" s="1"/>
  <c r="O18" i="3"/>
  <c r="Q18" i="3" s="1"/>
  <c r="O15" i="3"/>
  <c r="Q15" i="3" s="1"/>
  <c r="N13" i="3"/>
  <c r="M13" i="3"/>
  <c r="K13" i="3"/>
  <c r="J13" i="3"/>
  <c r="H13" i="3"/>
  <c r="G13" i="3"/>
  <c r="E13" i="3"/>
  <c r="D13" i="3"/>
  <c r="O10" i="3"/>
  <c r="L16" i="3"/>
  <c r="L13" i="3" s="1"/>
  <c r="I16" i="3"/>
  <c r="I13" i="3" s="1"/>
  <c r="F16" i="3"/>
  <c r="F13" i="3" s="1"/>
  <c r="C16" i="3"/>
  <c r="C13" i="3" s="1"/>
  <c r="N7" i="3"/>
  <c r="M7" i="3"/>
  <c r="K7" i="3"/>
  <c r="J7" i="3"/>
  <c r="H7" i="3"/>
  <c r="G7" i="3"/>
  <c r="L9" i="1"/>
  <c r="L17" i="1" s="1"/>
  <c r="L14" i="1" s="1"/>
  <c r="I9" i="1"/>
  <c r="I7" i="1" s="1"/>
  <c r="F9" i="1"/>
  <c r="F7" i="1" s="1"/>
  <c r="C9" i="1"/>
  <c r="C7" i="1" s="1"/>
  <c r="O18" i="1"/>
  <c r="Q18" i="1" s="1"/>
  <c r="O19" i="1"/>
  <c r="Q19" i="1" s="1"/>
  <c r="O20" i="1"/>
  <c r="O21" i="1"/>
  <c r="O22" i="1"/>
  <c r="O23" i="1"/>
  <c r="Q23" i="1" s="1"/>
  <c r="L26" i="2"/>
  <c r="E14" i="2"/>
  <c r="F14" i="2"/>
  <c r="G14" i="2"/>
  <c r="H14" i="2"/>
  <c r="I14" i="2"/>
  <c r="J14" i="2"/>
  <c r="K14" i="2"/>
  <c r="L14" i="2"/>
  <c r="M14" i="2"/>
  <c r="N14" i="2"/>
  <c r="D14" i="2"/>
  <c r="C14" i="2"/>
  <c r="E7" i="2"/>
  <c r="E26" i="2" s="1"/>
  <c r="F7" i="2"/>
  <c r="F26" i="2" s="1"/>
  <c r="G7" i="2"/>
  <c r="G26" i="2" s="1"/>
  <c r="H7" i="2"/>
  <c r="H26" i="2" s="1"/>
  <c r="I7" i="2"/>
  <c r="I26" i="2" s="1"/>
  <c r="J7" i="2"/>
  <c r="J26" i="2" s="1"/>
  <c r="K7" i="2"/>
  <c r="K26" i="2" s="1"/>
  <c r="L7" i="2"/>
  <c r="M7" i="2"/>
  <c r="M26" i="2" s="1"/>
  <c r="N7" i="2"/>
  <c r="N26" i="2" s="1"/>
  <c r="D7" i="2"/>
  <c r="D26" i="2" s="1"/>
  <c r="C7" i="2"/>
  <c r="C26" i="2" s="1"/>
  <c r="N7" i="1"/>
  <c r="M7" i="1"/>
  <c r="K7" i="1"/>
  <c r="J7" i="1"/>
  <c r="H7" i="1"/>
  <c r="G7" i="1"/>
  <c r="E7" i="1"/>
  <c r="D7" i="1"/>
  <c r="E14" i="1"/>
  <c r="G14" i="1"/>
  <c r="H14" i="1"/>
  <c r="J14" i="1"/>
  <c r="K14" i="1"/>
  <c r="M14" i="1"/>
  <c r="M26" i="1" s="1"/>
  <c r="N14" i="1"/>
  <c r="D14" i="1"/>
  <c r="K24" i="3" l="1"/>
  <c r="H24" i="3"/>
  <c r="O29" i="2"/>
  <c r="J24" i="3"/>
  <c r="D24" i="3"/>
  <c r="G24" i="3"/>
  <c r="N24" i="3"/>
  <c r="E24" i="3"/>
  <c r="F24" i="3"/>
  <c r="M24" i="3"/>
  <c r="L24" i="3"/>
  <c r="O16" i="3"/>
  <c r="Q16" i="3" s="1"/>
  <c r="C24" i="3"/>
  <c r="I24" i="3"/>
  <c r="O9" i="3"/>
  <c r="L7" i="1"/>
  <c r="N26" i="1"/>
  <c r="F17" i="1"/>
  <c r="F14" i="1" s="1"/>
  <c r="F26" i="1" s="1"/>
  <c r="I17" i="1"/>
  <c r="I14" i="1" s="1"/>
  <c r="I26" i="1" s="1"/>
  <c r="C17" i="1"/>
  <c r="C14" i="1" s="1"/>
  <c r="C26" i="1" s="1"/>
  <c r="H26" i="1"/>
  <c r="E26" i="1"/>
  <c r="J26" i="1"/>
  <c r="L26" i="1"/>
  <c r="D26" i="1"/>
  <c r="K26" i="1"/>
  <c r="G26" i="1"/>
  <c r="O16" i="2"/>
  <c r="O18" i="2"/>
  <c r="O19" i="2"/>
  <c r="O20" i="2"/>
  <c r="O21" i="2"/>
  <c r="O22" i="2"/>
  <c r="O17" i="2"/>
  <c r="O9" i="2"/>
  <c r="O11" i="2"/>
  <c r="O10" i="2"/>
  <c r="O16" i="1"/>
  <c r="O9" i="1"/>
  <c r="O11" i="1"/>
  <c r="O10" i="1"/>
  <c r="P10" i="1" l="1"/>
  <c r="P10" i="3"/>
  <c r="P7" i="3" s="1"/>
  <c r="O27" i="3"/>
  <c r="O13" i="3"/>
  <c r="Q9" i="3"/>
  <c r="O7" i="3"/>
  <c r="O17" i="1"/>
  <c r="O14" i="1" s="1"/>
  <c r="Q11" i="1"/>
  <c r="Q21" i="1"/>
  <c r="Q16" i="1"/>
  <c r="O29" i="1"/>
  <c r="O7" i="1"/>
  <c r="Q10" i="1"/>
  <c r="Q20" i="1"/>
  <c r="Q17" i="1"/>
  <c r="Q22" i="1"/>
  <c r="O7" i="2"/>
  <c r="O14" i="2"/>
  <c r="Q9" i="1"/>
  <c r="P14" i="1"/>
  <c r="P7" i="1"/>
  <c r="P24" i="3" l="1"/>
  <c r="Q10" i="3"/>
  <c r="Q13" i="3"/>
  <c r="O24" i="3"/>
  <c r="Q7" i="3"/>
  <c r="O26" i="2"/>
  <c r="O26" i="1"/>
  <c r="Q14" i="1"/>
  <c r="Q7" i="1"/>
  <c r="P26" i="1"/>
  <c r="Q24" i="3" l="1"/>
  <c r="Q26" i="1"/>
</calcChain>
</file>

<file path=xl/sharedStrings.xml><?xml version="1.0" encoding="utf-8"?>
<sst xmlns="http://schemas.openxmlformats.org/spreadsheetml/2006/main" count="109" uniqueCount="50">
  <si>
    <t>RUDP NPC</t>
  </si>
  <si>
    <t xml:space="preserve">Details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</si>
  <si>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</si>
  <si>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</si>
  <si>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</si>
  <si>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</si>
  <si>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</si>
  <si>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</si>
  <si>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</si>
  <si>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</si>
  <si>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</si>
  <si>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</si>
  <si>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</si>
  <si>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</si>
  <si>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Forecast</t>
  </si>
  <si>
    <t>Variance</t>
  </si>
  <si>
    <t>YTD Total</t>
  </si>
  <si>
    <t>Budget</t>
  </si>
  <si>
    <t>Note</t>
  </si>
  <si>
    <t>RNM levies</t>
  </si>
  <si>
    <t>Donations</t>
  </si>
  <si>
    <t>Other</t>
  </si>
  <si>
    <t>Total revenue</t>
  </si>
  <si>
    <t>Accounting fee</t>
  </si>
  <si>
    <t>Administration Services</t>
  </si>
  <si>
    <t>Bank charges</t>
  </si>
  <si>
    <t>CIPC fees</t>
  </si>
  <si>
    <t>Data base management fees</t>
  </si>
  <si>
    <t>Subsistence costs - CPF personnel</t>
  </si>
  <si>
    <t>Sundry</t>
  </si>
  <si>
    <t>Total expenses</t>
  </si>
  <si>
    <t>Net profit / Loss</t>
  </si>
  <si>
    <t>Forecast for year ended 30 June 2019</t>
  </si>
  <si>
    <t>Investment refund - CPF</t>
  </si>
  <si>
    <t>cross check</t>
  </si>
  <si>
    <t>NOTES:</t>
  </si>
  <si>
    <t>2.5% of income as an admin collection fee from RNM</t>
  </si>
  <si>
    <t xml:space="preserve">NOTES: </t>
  </si>
  <si>
    <t>A trading loss of R75k for the year, if the CPF investment refund payments, are ignored</t>
  </si>
  <si>
    <t>Budget for year ended 30 June 2021</t>
  </si>
  <si>
    <t>Actual</t>
  </si>
  <si>
    <t>Advertising</t>
  </si>
  <si>
    <t>Auditors remuneration</t>
  </si>
  <si>
    <t>New amount determined by RNM - R153 per quarter = R51 per month</t>
  </si>
  <si>
    <t xml:space="preserve">RCPF </t>
  </si>
  <si>
    <t>Projects</t>
  </si>
  <si>
    <t>Server Fee</t>
  </si>
  <si>
    <t>New amount requested to RNM  is R76 per month.</t>
  </si>
  <si>
    <t>Draft Budget for year ended 30 June 2025</t>
  </si>
  <si>
    <t>2025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</si>
</sst>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right"/>
    </xf>
    <xf numFmtId="1" fontId="0" fillId="0" borderId="4" xfId="0" applyNumberFormat="1" applyBorder="1"/>
    <xf numFmtId="1" fontId="0" fillId="0" borderId="0" xfId="0" applyNumberFormat="1"/>
    <xf numFmtId="1" fontId="0" fillId="0" borderId="5" xfId="0" applyNumberFormat="1" applyBorder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9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10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11" xfId="0" applyNumberFormat="1" applyBorder="1"/>
    <xf numFmtId="3" fontId="4" fillId="0" borderId="0" xfId="0" applyNumberFormat="1" applyFont="1"/>
    <xf numFmtId="3" fontId="4" fillId="0" borderId="12" xfId="0" applyNumberFormat="1" applyFont="1" applyBorder="1"/>
    <xf numFmtId="3" fontId="4" fillId="0" borderId="12" xfId="0" applyNumberFormat="1" applyFont="1" applyBorder="1" applyAlignment="1">
      <alignment horizontal="right"/>
    </xf>
    <xf numFmtId="3" fontId="0" fillId="0" borderId="13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F1D04-54AC-4AFE-B209-DDC0B8C906F7}">
  <dimension ref="A1:R30"/>
  <sheetViews>
    <sheetView tabSelected="1" topLeftCell="A2" workbookViewId="0">
      <selection activeCell="S16" sqref="S16"/>
    </sheetView>
  </sheetViews>
  <sheetFormatPr defaultRowHeight="14.4" x14ac:dyDescent="0.3"/>
  <cols>
    <col min="1" max="1" width="28.5546875" bestFit="1" customWidth="1"/>
    <col min="2" max="2" width="6.33203125" bestFit="1" customWidth="1"/>
    <col min="3" max="14" width="9" bestFit="1" customWidth="1"/>
    <col min="15" max="15" width="9.88671875" bestFit="1" customWidth="1"/>
    <col min="16" max="16" width="10.109375" bestFit="1" customWidth="1"/>
    <col min="17" max="17" width="10.44140625" bestFit="1" customWidth="1"/>
  </cols>
  <sheetData>
    <row r="1" spans="1:18" ht="23.4" x14ac:dyDescent="0.4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8" ht="23.4" x14ac:dyDescent="0.45">
      <c r="A2" s="42" t="s">
        <v>48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4" spans="1:18" ht="18" x14ac:dyDescent="0.35">
      <c r="A4" s="1" t="s">
        <v>1</v>
      </c>
      <c r="B4" s="1" t="s">
        <v>18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>
        <v>2025</v>
      </c>
      <c r="P4" s="1">
        <v>2024</v>
      </c>
      <c r="Q4" s="1" t="s">
        <v>15</v>
      </c>
    </row>
    <row r="5" spans="1:18" ht="18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 t="s">
        <v>17</v>
      </c>
      <c r="P5" s="1" t="s">
        <v>17</v>
      </c>
      <c r="Q5" s="1"/>
    </row>
    <row r="6" spans="1:18" ht="18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15.6" x14ac:dyDescent="0.3">
      <c r="A7" s="14" t="s">
        <v>22</v>
      </c>
      <c r="B7" s="15"/>
      <c r="C7" s="24">
        <f t="shared" ref="C7:P7" si="0">SUM(C9:C11)</f>
        <v>485000</v>
      </c>
      <c r="D7" s="24">
        <f t="shared" si="0"/>
        <v>0</v>
      </c>
      <c r="E7" s="24">
        <f t="shared" si="0"/>
        <v>0</v>
      </c>
      <c r="F7" s="24">
        <f t="shared" si="0"/>
        <v>485000</v>
      </c>
      <c r="G7" s="24">
        <f t="shared" si="0"/>
        <v>0</v>
      </c>
      <c r="H7" s="24">
        <f t="shared" si="0"/>
        <v>0</v>
      </c>
      <c r="I7" s="24">
        <f t="shared" si="0"/>
        <v>485000</v>
      </c>
      <c r="J7" s="24">
        <f t="shared" si="0"/>
        <v>0</v>
      </c>
      <c r="K7" s="24">
        <f t="shared" si="0"/>
        <v>0</v>
      </c>
      <c r="L7" s="24">
        <f t="shared" si="0"/>
        <v>485000</v>
      </c>
      <c r="M7" s="24">
        <f t="shared" si="0"/>
        <v>0</v>
      </c>
      <c r="N7" s="24">
        <f t="shared" si="0"/>
        <v>0</v>
      </c>
      <c r="O7" s="25">
        <f t="shared" si="0"/>
        <v>1940000</v>
      </c>
      <c r="P7" s="25">
        <f t="shared" si="0"/>
        <v>1788000</v>
      </c>
      <c r="Q7" s="25">
        <f>SUM(O7-P7)</f>
        <v>152000</v>
      </c>
    </row>
    <row r="8" spans="1:18" x14ac:dyDescent="0.3">
      <c r="B8" s="1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8" x14ac:dyDescent="0.3">
      <c r="A9" t="s">
        <v>19</v>
      </c>
      <c r="B9" s="17">
        <v>1</v>
      </c>
      <c r="C9" s="27">
        <v>485000</v>
      </c>
      <c r="D9" s="28"/>
      <c r="E9" s="29"/>
      <c r="F9" s="28">
        <v>485000</v>
      </c>
      <c r="G9" s="28"/>
      <c r="H9" s="28"/>
      <c r="I9" s="27">
        <v>485000</v>
      </c>
      <c r="J9" s="28"/>
      <c r="K9" s="29"/>
      <c r="L9" s="28">
        <v>485000</v>
      </c>
      <c r="M9" s="28"/>
      <c r="N9" s="29"/>
      <c r="O9" s="30">
        <f>SUM(C9:N9)</f>
        <v>1940000</v>
      </c>
      <c r="P9" s="30">
        <v>1788000</v>
      </c>
      <c r="Q9" s="30">
        <f>SUM(O9-P9)</f>
        <v>152000</v>
      </c>
    </row>
    <row r="10" spans="1:18" x14ac:dyDescent="0.3">
      <c r="A10" t="s">
        <v>20</v>
      </c>
      <c r="B10" s="17"/>
      <c r="C10" s="31"/>
      <c r="D10" s="26"/>
      <c r="E10" s="32"/>
      <c r="F10" s="26"/>
      <c r="G10" s="26"/>
      <c r="H10" s="32"/>
      <c r="I10" s="26"/>
      <c r="J10" s="26"/>
      <c r="K10" s="32"/>
      <c r="L10" s="26"/>
      <c r="M10" s="26"/>
      <c r="N10" s="32"/>
      <c r="O10" s="33">
        <f>SUM(C10:N10)</f>
        <v>0</v>
      </c>
      <c r="P10" s="33">
        <f>'2019 Forecast'!O10</f>
        <v>0</v>
      </c>
      <c r="Q10" s="32">
        <f>SUM(O10-P10)</f>
        <v>0</v>
      </c>
    </row>
    <row r="11" spans="1:18" x14ac:dyDescent="0.3">
      <c r="B11" s="17"/>
      <c r="C11" s="34"/>
      <c r="D11" s="35"/>
      <c r="E11" s="36"/>
      <c r="F11" s="35"/>
      <c r="G11" s="35"/>
      <c r="H11" s="36"/>
      <c r="I11" s="35"/>
      <c r="J11" s="35"/>
      <c r="K11" s="36"/>
      <c r="L11" s="35"/>
      <c r="M11" s="35"/>
      <c r="N11" s="36"/>
      <c r="O11" s="37"/>
      <c r="P11" s="37"/>
      <c r="Q11" s="37"/>
    </row>
    <row r="12" spans="1:18" x14ac:dyDescent="0.3"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8" ht="15.6" x14ac:dyDescent="0.3">
      <c r="A13" s="14" t="s">
        <v>30</v>
      </c>
      <c r="B13" s="15"/>
      <c r="C13" s="38">
        <f t="shared" ref="C13:P13" si="1">SUM(C15:C22)</f>
        <v>177915</v>
      </c>
      <c r="D13" s="38">
        <f t="shared" si="1"/>
        <v>165790</v>
      </c>
      <c r="E13" s="38">
        <f t="shared" si="1"/>
        <v>141790</v>
      </c>
      <c r="F13" s="38">
        <f t="shared" si="1"/>
        <v>177915</v>
      </c>
      <c r="G13" s="38">
        <f t="shared" si="1"/>
        <v>177790</v>
      </c>
      <c r="H13" s="38">
        <f t="shared" si="1"/>
        <v>135790</v>
      </c>
      <c r="I13" s="38">
        <f t="shared" si="1"/>
        <v>177915</v>
      </c>
      <c r="J13" s="38">
        <f t="shared" si="1"/>
        <v>135790</v>
      </c>
      <c r="K13" s="38">
        <f t="shared" si="1"/>
        <v>135790</v>
      </c>
      <c r="L13" s="38">
        <f t="shared" si="1"/>
        <v>177915</v>
      </c>
      <c r="M13" s="38">
        <f t="shared" si="1"/>
        <v>135790</v>
      </c>
      <c r="N13" s="38">
        <f t="shared" si="1"/>
        <v>135790</v>
      </c>
      <c r="O13" s="38">
        <f t="shared" si="1"/>
        <v>1875980</v>
      </c>
      <c r="P13" s="38">
        <f t="shared" si="1"/>
        <v>1640460</v>
      </c>
      <c r="Q13" s="25">
        <f>SUM(P13-O13)</f>
        <v>-235520</v>
      </c>
      <c r="R13" s="18"/>
    </row>
    <row r="14" spans="1:18" x14ac:dyDescent="0.3">
      <c r="B14" s="1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8" x14ac:dyDescent="0.3">
      <c r="A15" t="s">
        <v>23</v>
      </c>
      <c r="B15" s="17"/>
      <c r="C15" s="30"/>
      <c r="D15" s="30"/>
      <c r="E15" s="30"/>
      <c r="F15" s="30"/>
      <c r="G15" s="41"/>
      <c r="H15" s="30"/>
      <c r="I15" s="30"/>
      <c r="J15" s="30"/>
      <c r="K15" s="30"/>
      <c r="L15" s="30"/>
      <c r="M15" s="30"/>
      <c r="N15" s="28"/>
      <c r="O15" s="30">
        <f t="shared" ref="O15:O22" si="2">SUM(C15:N15)</f>
        <v>0</v>
      </c>
      <c r="P15" s="30">
        <v>7200</v>
      </c>
      <c r="Q15" s="30">
        <f t="shared" ref="Q15:Q22" si="3">SUM(P15-O15)</f>
        <v>7200</v>
      </c>
    </row>
    <row r="16" spans="1:18" x14ac:dyDescent="0.3">
      <c r="A16" t="s">
        <v>24</v>
      </c>
      <c r="B16" s="17">
        <v>2</v>
      </c>
      <c r="C16" s="33">
        <f>C9*2.5%</f>
        <v>12125</v>
      </c>
      <c r="D16" s="33"/>
      <c r="E16" s="33"/>
      <c r="F16" s="33">
        <f>F9*2.5%</f>
        <v>12125</v>
      </c>
      <c r="G16" s="33"/>
      <c r="H16" s="33"/>
      <c r="I16" s="33">
        <f>I9*2.5%</f>
        <v>12125</v>
      </c>
      <c r="J16" s="33"/>
      <c r="K16" s="33"/>
      <c r="L16" s="33">
        <f>L9*2.5%</f>
        <v>12125</v>
      </c>
      <c r="M16" s="33"/>
      <c r="N16" s="32"/>
      <c r="O16" s="33">
        <f t="shared" si="2"/>
        <v>48500</v>
      </c>
      <c r="P16" s="33">
        <v>44700</v>
      </c>
      <c r="Q16" s="33">
        <f t="shared" si="3"/>
        <v>-3800</v>
      </c>
    </row>
    <row r="17" spans="1:17" x14ac:dyDescent="0.3">
      <c r="A17" t="s">
        <v>42</v>
      </c>
      <c r="B17" s="17"/>
      <c r="C17" s="33"/>
      <c r="D17" s="33"/>
      <c r="E17" s="33"/>
      <c r="F17" s="33"/>
      <c r="G17" s="33">
        <v>12000</v>
      </c>
      <c r="H17" s="33"/>
      <c r="I17" s="33"/>
      <c r="J17" s="33"/>
      <c r="K17" s="33"/>
      <c r="L17" s="33"/>
      <c r="M17" s="33"/>
      <c r="N17" s="26"/>
      <c r="O17" s="33">
        <f t="shared" si="2"/>
        <v>12000</v>
      </c>
      <c r="P17" s="33">
        <v>11000</v>
      </c>
      <c r="Q17" s="33">
        <f t="shared" si="3"/>
        <v>-1000</v>
      </c>
    </row>
    <row r="18" spans="1:17" x14ac:dyDescent="0.3">
      <c r="A18" t="s">
        <v>25</v>
      </c>
      <c r="B18" s="17"/>
      <c r="C18" s="33">
        <v>140</v>
      </c>
      <c r="D18" s="33">
        <v>140</v>
      </c>
      <c r="E18" s="33">
        <v>140</v>
      </c>
      <c r="F18" s="33">
        <v>140</v>
      </c>
      <c r="G18" s="33">
        <v>140</v>
      </c>
      <c r="H18" s="33">
        <v>140</v>
      </c>
      <c r="I18" s="33">
        <v>140</v>
      </c>
      <c r="J18" s="33">
        <v>140</v>
      </c>
      <c r="K18" s="33">
        <v>140</v>
      </c>
      <c r="L18" s="33">
        <v>140</v>
      </c>
      <c r="M18" s="33">
        <v>140</v>
      </c>
      <c r="N18" s="32">
        <v>140</v>
      </c>
      <c r="O18" s="33">
        <f t="shared" si="2"/>
        <v>1680</v>
      </c>
      <c r="P18" s="33">
        <v>1560</v>
      </c>
      <c r="Q18" s="33">
        <f t="shared" si="3"/>
        <v>-120</v>
      </c>
    </row>
    <row r="19" spans="1:17" x14ac:dyDescent="0.3">
      <c r="A19" t="s">
        <v>26</v>
      </c>
      <c r="B19" s="17"/>
      <c r="C19" s="31"/>
      <c r="D19" s="31"/>
      <c r="E19" s="31">
        <v>6000</v>
      </c>
      <c r="F19" s="31"/>
      <c r="G19" s="31"/>
      <c r="H19" s="31"/>
      <c r="I19" s="31"/>
      <c r="J19" s="31"/>
      <c r="K19" s="33"/>
      <c r="L19" s="26"/>
      <c r="M19" s="31"/>
      <c r="N19" s="31"/>
      <c r="O19" s="33">
        <f t="shared" si="2"/>
        <v>6000</v>
      </c>
      <c r="P19" s="33">
        <v>6000</v>
      </c>
      <c r="Q19" s="33">
        <f t="shared" si="3"/>
        <v>0</v>
      </c>
    </row>
    <row r="20" spans="1:17" x14ac:dyDescent="0.3">
      <c r="A20" t="s">
        <v>45</v>
      </c>
      <c r="B20" s="17"/>
      <c r="C20" s="31">
        <v>30000</v>
      </c>
      <c r="D20" s="31">
        <v>30000</v>
      </c>
      <c r="E20" s="31"/>
      <c r="F20" s="31">
        <v>30000</v>
      </c>
      <c r="G20" s="31">
        <v>30000</v>
      </c>
      <c r="H20" s="31"/>
      <c r="I20" s="31">
        <v>30000</v>
      </c>
      <c r="J20" s="31"/>
      <c r="K20" s="31"/>
      <c r="L20" s="31">
        <v>30000</v>
      </c>
      <c r="M20" s="31"/>
      <c r="N20" s="31"/>
      <c r="O20" s="33">
        <f t="shared" si="2"/>
        <v>180000</v>
      </c>
      <c r="P20" s="33">
        <v>70000</v>
      </c>
      <c r="Q20" s="33">
        <f t="shared" si="3"/>
        <v>-110000</v>
      </c>
    </row>
    <row r="21" spans="1:17" x14ac:dyDescent="0.3">
      <c r="A21" t="s">
        <v>44</v>
      </c>
      <c r="B21" s="17"/>
      <c r="C21" s="31">
        <v>135000</v>
      </c>
      <c r="D21" s="31">
        <v>135000</v>
      </c>
      <c r="E21" s="31">
        <v>135000</v>
      </c>
      <c r="F21" s="31">
        <v>135000</v>
      </c>
      <c r="G21" s="31">
        <v>135000</v>
      </c>
      <c r="H21" s="31">
        <v>135000</v>
      </c>
      <c r="I21" s="31">
        <v>135000</v>
      </c>
      <c r="J21" s="31">
        <v>135000</v>
      </c>
      <c r="K21" s="31">
        <v>135000</v>
      </c>
      <c r="L21" s="31">
        <v>135000</v>
      </c>
      <c r="M21" s="31">
        <v>135000</v>
      </c>
      <c r="N21" s="31">
        <v>135000</v>
      </c>
      <c r="O21" s="33">
        <f t="shared" si="2"/>
        <v>1620000</v>
      </c>
      <c r="P21" s="33">
        <v>1500000</v>
      </c>
      <c r="Q21" s="33">
        <f t="shared" si="3"/>
        <v>-120000</v>
      </c>
    </row>
    <row r="22" spans="1:17" x14ac:dyDescent="0.3">
      <c r="A22" t="s">
        <v>46</v>
      </c>
      <c r="B22" s="17"/>
      <c r="C22" s="34">
        <v>650</v>
      </c>
      <c r="D22" s="34">
        <v>650</v>
      </c>
      <c r="E22" s="34">
        <v>650</v>
      </c>
      <c r="F22" s="34">
        <v>650</v>
      </c>
      <c r="G22" s="34">
        <v>650</v>
      </c>
      <c r="H22" s="34">
        <v>650</v>
      </c>
      <c r="I22" s="34">
        <v>650</v>
      </c>
      <c r="J22" s="34">
        <v>650</v>
      </c>
      <c r="K22" s="34">
        <v>650</v>
      </c>
      <c r="L22" s="34">
        <v>650</v>
      </c>
      <c r="M22" s="34">
        <v>650</v>
      </c>
      <c r="N22" s="34">
        <v>650</v>
      </c>
      <c r="O22" s="37">
        <f t="shared" si="2"/>
        <v>7800</v>
      </c>
      <c r="P22" s="37">
        <v>0</v>
      </c>
      <c r="Q22" s="37">
        <f t="shared" si="3"/>
        <v>-7800</v>
      </c>
    </row>
    <row r="23" spans="1:17" x14ac:dyDescent="0.3">
      <c r="B23" s="1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 ht="16.2" thickBot="1" x14ac:dyDescent="0.35">
      <c r="A24" s="14" t="s">
        <v>31</v>
      </c>
      <c r="B24" s="15"/>
      <c r="C24" s="39">
        <f t="shared" ref="C24:N24" si="4">SUM(C7-C13)</f>
        <v>307085</v>
      </c>
      <c r="D24" s="39">
        <f t="shared" si="4"/>
        <v>-165790</v>
      </c>
      <c r="E24" s="39">
        <f t="shared" si="4"/>
        <v>-141790</v>
      </c>
      <c r="F24" s="39">
        <f t="shared" si="4"/>
        <v>307085</v>
      </c>
      <c r="G24" s="39">
        <f t="shared" si="4"/>
        <v>-177790</v>
      </c>
      <c r="H24" s="39">
        <f t="shared" si="4"/>
        <v>-135790</v>
      </c>
      <c r="I24" s="39">
        <f t="shared" si="4"/>
        <v>307085</v>
      </c>
      <c r="J24" s="39">
        <f t="shared" si="4"/>
        <v>-135790</v>
      </c>
      <c r="K24" s="39">
        <f t="shared" si="4"/>
        <v>-135790</v>
      </c>
      <c r="L24" s="39">
        <f t="shared" si="4"/>
        <v>307085</v>
      </c>
      <c r="M24" s="39">
        <f t="shared" si="4"/>
        <v>-135790</v>
      </c>
      <c r="N24" s="39">
        <f t="shared" si="4"/>
        <v>-135790</v>
      </c>
      <c r="O24" s="39">
        <f>O7-O13</f>
        <v>64020</v>
      </c>
      <c r="P24" s="39">
        <f>P7-P13</f>
        <v>147540</v>
      </c>
      <c r="Q24" s="40">
        <f>SUM(O24-P24)</f>
        <v>-83520</v>
      </c>
    </row>
    <row r="25" spans="1:17" ht="15" thickTop="1" x14ac:dyDescent="0.3"/>
    <row r="26" spans="1:17" x14ac:dyDescent="0.3">
      <c r="A26" s="13" t="s">
        <v>35</v>
      </c>
    </row>
    <row r="27" spans="1:17" x14ac:dyDescent="0.3">
      <c r="A27" s="17">
        <v>1</v>
      </c>
      <c r="C27" s="13" t="s">
        <v>47</v>
      </c>
      <c r="D27" s="13"/>
      <c r="E27" s="13"/>
      <c r="N27" t="s">
        <v>34</v>
      </c>
      <c r="O27" s="26">
        <f>SUM(C24:N24)</f>
        <v>64020</v>
      </c>
    </row>
    <row r="28" spans="1:17" x14ac:dyDescent="0.3">
      <c r="A28" s="17">
        <v>2</v>
      </c>
      <c r="C28" s="13" t="s">
        <v>36</v>
      </c>
      <c r="D28" s="13"/>
      <c r="E28" s="13"/>
    </row>
    <row r="29" spans="1:17" x14ac:dyDescent="0.3">
      <c r="A29" s="17"/>
      <c r="C29" s="13"/>
      <c r="D29" s="13"/>
      <c r="E29" s="13"/>
    </row>
    <row r="30" spans="1:17" x14ac:dyDescent="0.3">
      <c r="A30" s="17"/>
      <c r="C30" s="13"/>
    </row>
  </sheetData>
  <sortState xmlns:xlrd2="http://schemas.microsoft.com/office/spreadsheetml/2017/richdata2" ref="A15:Q22">
    <sortCondition ref="A15:A22"/>
  </sortState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scale="6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F547C-9FA2-494A-A1A3-3DE229090B08}">
  <dimension ref="A1"/>
  <sheetViews>
    <sheetView workbookViewId="0">
      <selection activeCell="C27" sqref="C27"/>
    </sheetView>
  </sheetViews>
  <sheetFormatPr defaultRowHeight="14.4" x14ac:dyDescent="0.3"/>
  <sheetData>
    <row r="1" spans="1:1" x14ac:dyDescent="0.3">
      <c r="A1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workbookViewId="0">
      <selection sqref="A1:Q1"/>
    </sheetView>
  </sheetViews>
  <sheetFormatPr defaultRowHeight="14.4" x14ac:dyDescent="0.3"/>
  <cols>
    <col min="1" max="1" width="31.44140625" bestFit="1" customWidth="1"/>
    <col min="2" max="2" width="7" bestFit="1" customWidth="1"/>
    <col min="3" max="3" width="10.109375" bestFit="1" customWidth="1"/>
    <col min="4" max="5" width="10.6640625" bestFit="1" customWidth="1"/>
    <col min="6" max="6" width="10.109375" bestFit="1" customWidth="1"/>
    <col min="7" max="8" width="10.6640625" bestFit="1" customWidth="1"/>
    <col min="9" max="9" width="10.109375" bestFit="1" customWidth="1"/>
    <col min="10" max="11" width="10.6640625" bestFit="1" customWidth="1"/>
    <col min="12" max="12" width="10.109375" bestFit="1" customWidth="1"/>
    <col min="13" max="13" width="9.44140625" bestFit="1" customWidth="1"/>
    <col min="14" max="14" width="10.88671875" bestFit="1" customWidth="1"/>
    <col min="15" max="15" width="12" bestFit="1" customWidth="1"/>
    <col min="16" max="16" width="11" bestFit="1" customWidth="1"/>
    <col min="17" max="17" width="11.109375" bestFit="1" customWidth="1"/>
  </cols>
  <sheetData>
    <row r="1" spans="1:18" ht="23.4" x14ac:dyDescent="0.4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8" ht="23.4" x14ac:dyDescent="0.45">
      <c r="A2" s="42" t="s">
        <v>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4" spans="1:18" ht="18" x14ac:dyDescent="0.35">
      <c r="A4" s="1" t="s">
        <v>1</v>
      </c>
      <c r="B4" s="1" t="s">
        <v>18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>
        <v>2021</v>
      </c>
      <c r="P4" s="1">
        <v>2020</v>
      </c>
      <c r="Q4" s="1" t="s">
        <v>15</v>
      </c>
    </row>
    <row r="5" spans="1:18" ht="18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 t="s">
        <v>17</v>
      </c>
      <c r="P5" s="1" t="s">
        <v>40</v>
      </c>
      <c r="Q5" s="1"/>
    </row>
    <row r="6" spans="1:18" ht="20.2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15" customHeight="1" x14ac:dyDescent="0.3">
      <c r="A7" s="14" t="s">
        <v>22</v>
      </c>
      <c r="B7" s="15"/>
      <c r="C7" s="15">
        <f t="shared" ref="C7:P7" si="0">SUM(C9:C12)</f>
        <v>234600</v>
      </c>
      <c r="D7" s="15">
        <f t="shared" si="0"/>
        <v>0</v>
      </c>
      <c r="E7" s="15">
        <f t="shared" si="0"/>
        <v>0</v>
      </c>
      <c r="F7" s="15">
        <f t="shared" si="0"/>
        <v>351900</v>
      </c>
      <c r="G7" s="15">
        <f t="shared" si="0"/>
        <v>0</v>
      </c>
      <c r="H7" s="15">
        <f t="shared" si="0"/>
        <v>0</v>
      </c>
      <c r="I7" s="15">
        <f t="shared" si="0"/>
        <v>351900</v>
      </c>
      <c r="J7" s="15">
        <f t="shared" si="0"/>
        <v>0</v>
      </c>
      <c r="K7" s="15">
        <f t="shared" si="0"/>
        <v>0</v>
      </c>
      <c r="L7" s="15">
        <f t="shared" si="0"/>
        <v>234600</v>
      </c>
      <c r="M7" s="15">
        <f t="shared" si="0"/>
        <v>0</v>
      </c>
      <c r="N7" s="15">
        <f t="shared" si="0"/>
        <v>0</v>
      </c>
      <c r="O7" s="16">
        <f t="shared" si="0"/>
        <v>1173000</v>
      </c>
      <c r="P7" s="16">
        <f t="shared" si="0"/>
        <v>1045760</v>
      </c>
      <c r="Q7" s="16">
        <f>SUM(O7-P7)</f>
        <v>127240</v>
      </c>
    </row>
    <row r="8" spans="1:18" x14ac:dyDescent="0.3">
      <c r="B8" s="17"/>
    </row>
    <row r="9" spans="1:18" x14ac:dyDescent="0.3">
      <c r="A9" t="s">
        <v>19</v>
      </c>
      <c r="B9" s="17">
        <v>1</v>
      </c>
      <c r="C9" s="2">
        <f>2300*51*2</f>
        <v>234600</v>
      </c>
      <c r="D9" s="3"/>
      <c r="E9" s="3"/>
      <c r="F9" s="3">
        <f>2300*51*3</f>
        <v>351900</v>
      </c>
      <c r="G9" s="3"/>
      <c r="H9" s="3"/>
      <c r="I9" s="3">
        <f>2300*51*3</f>
        <v>351900</v>
      </c>
      <c r="J9" s="3"/>
      <c r="K9" s="3"/>
      <c r="L9" s="3">
        <f>2300*51*2</f>
        <v>234600</v>
      </c>
      <c r="M9" s="3"/>
      <c r="N9" s="4"/>
      <c r="O9" s="10">
        <f>SUM(C9:N9)</f>
        <v>1173000</v>
      </c>
      <c r="P9" s="10">
        <v>1045596</v>
      </c>
      <c r="Q9" s="10">
        <f>SUM(O9-P9)</f>
        <v>127404</v>
      </c>
    </row>
    <row r="10" spans="1:18" x14ac:dyDescent="0.3">
      <c r="A10" t="s">
        <v>20</v>
      </c>
      <c r="B10" s="17"/>
      <c r="C10" s="5"/>
      <c r="N10" s="6"/>
      <c r="O10" s="11">
        <f>SUM(C10:N10)</f>
        <v>0</v>
      </c>
      <c r="P10" s="11">
        <f>'2019 Forecast'!O10</f>
        <v>0</v>
      </c>
      <c r="Q10" s="6">
        <f>SUM(O10-P10)</f>
        <v>0</v>
      </c>
    </row>
    <row r="11" spans="1:18" x14ac:dyDescent="0.3">
      <c r="A11" t="s">
        <v>21</v>
      </c>
      <c r="B11" s="17"/>
      <c r="C11" s="5"/>
      <c r="N11" s="6"/>
      <c r="O11" s="11">
        <f>SUM(C11:N11)</f>
        <v>0</v>
      </c>
      <c r="P11" s="11">
        <v>164</v>
      </c>
      <c r="Q11" s="6">
        <f>SUM(O11-P11)</f>
        <v>-164</v>
      </c>
    </row>
    <row r="12" spans="1:18" x14ac:dyDescent="0.3">
      <c r="B12" s="1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12"/>
      <c r="P12" s="12"/>
      <c r="Q12" s="12"/>
    </row>
    <row r="13" spans="1:18" x14ac:dyDescent="0.3">
      <c r="B13" s="17"/>
    </row>
    <row r="14" spans="1:18" ht="15.6" x14ac:dyDescent="0.3">
      <c r="A14" s="14" t="s">
        <v>30</v>
      </c>
      <c r="B14" s="15"/>
      <c r="C14" s="14">
        <f t="shared" ref="C14:P14" si="1">SUM(C16:C24)</f>
        <v>112135</v>
      </c>
      <c r="D14" s="14">
        <f t="shared" si="1"/>
        <v>106270</v>
      </c>
      <c r="E14" s="14">
        <f t="shared" si="1"/>
        <v>106270</v>
      </c>
      <c r="F14" s="14">
        <f t="shared" si="1"/>
        <v>115067.5</v>
      </c>
      <c r="G14" s="14">
        <f t="shared" si="1"/>
        <v>106270</v>
      </c>
      <c r="H14" s="14">
        <f t="shared" si="1"/>
        <v>106270</v>
      </c>
      <c r="I14" s="14">
        <f t="shared" si="1"/>
        <v>115067.5</v>
      </c>
      <c r="J14" s="14">
        <f t="shared" si="1"/>
        <v>106270</v>
      </c>
      <c r="K14" s="14">
        <f t="shared" si="1"/>
        <v>106270</v>
      </c>
      <c r="L14" s="14">
        <f t="shared" si="1"/>
        <v>112135</v>
      </c>
      <c r="M14" s="14">
        <f t="shared" si="1"/>
        <v>96270</v>
      </c>
      <c r="N14" s="14">
        <f t="shared" si="1"/>
        <v>96270</v>
      </c>
      <c r="O14" s="14">
        <f t="shared" si="1"/>
        <v>1284565</v>
      </c>
      <c r="P14" s="14">
        <f t="shared" si="1"/>
        <v>1313546</v>
      </c>
      <c r="Q14" s="16">
        <f>SUM(P14-O14)</f>
        <v>28981</v>
      </c>
      <c r="R14" s="18"/>
    </row>
    <row r="15" spans="1:18" x14ac:dyDescent="0.3">
      <c r="B15" s="17"/>
    </row>
    <row r="16" spans="1:18" x14ac:dyDescent="0.3">
      <c r="A16" t="s">
        <v>23</v>
      </c>
      <c r="B16" s="17"/>
      <c r="C16" s="2">
        <v>1150</v>
      </c>
      <c r="D16" s="3">
        <v>1150</v>
      </c>
      <c r="E16" s="3">
        <v>1150</v>
      </c>
      <c r="F16" s="3">
        <v>1150</v>
      </c>
      <c r="G16" s="3">
        <v>1150</v>
      </c>
      <c r="H16" s="3">
        <v>1150</v>
      </c>
      <c r="I16" s="3">
        <v>1150</v>
      </c>
      <c r="J16" s="3">
        <v>1150</v>
      </c>
      <c r="K16" s="3">
        <v>1150</v>
      </c>
      <c r="L16" s="3">
        <v>1150</v>
      </c>
      <c r="M16" s="3">
        <v>1150</v>
      </c>
      <c r="N16" s="3">
        <v>1150</v>
      </c>
      <c r="O16" s="10">
        <f>SUM(C16:N16)</f>
        <v>13800</v>
      </c>
      <c r="P16" s="10">
        <v>13800</v>
      </c>
      <c r="Q16" s="10">
        <f>SUM(P16-O16)</f>
        <v>0</v>
      </c>
    </row>
    <row r="17" spans="1:17" x14ac:dyDescent="0.3">
      <c r="A17" t="s">
        <v>24</v>
      </c>
      <c r="B17" s="17">
        <v>2</v>
      </c>
      <c r="C17" s="21">
        <f>C9*2.5%</f>
        <v>5865</v>
      </c>
      <c r="D17" s="22"/>
      <c r="E17" s="22"/>
      <c r="F17" s="22">
        <f>F9*2.5%</f>
        <v>8797.5</v>
      </c>
      <c r="G17" s="22"/>
      <c r="H17" s="22"/>
      <c r="I17" s="22">
        <f>I9*2.5%</f>
        <v>8797.5</v>
      </c>
      <c r="J17" s="22"/>
      <c r="K17" s="22"/>
      <c r="L17" s="22">
        <f>L9*2.5%</f>
        <v>5865</v>
      </c>
      <c r="M17" s="22"/>
      <c r="N17" s="23"/>
      <c r="O17" s="11">
        <f>SUM(C17:N17)</f>
        <v>29325</v>
      </c>
      <c r="P17" s="11">
        <v>26140</v>
      </c>
      <c r="Q17" s="11">
        <f>SUM(P17-O17)</f>
        <v>-3185</v>
      </c>
    </row>
    <row r="18" spans="1:17" x14ac:dyDescent="0.3">
      <c r="A18" t="s">
        <v>41</v>
      </c>
      <c r="B18" s="17"/>
      <c r="C18" s="5"/>
      <c r="O18" s="11">
        <f t="shared" ref="O18:O23" si="2">SUM(C18:N18)</f>
        <v>0</v>
      </c>
      <c r="P18" s="11">
        <v>5000</v>
      </c>
      <c r="Q18" s="11">
        <f t="shared" ref="Q18:Q19" si="3">SUM(P18-O18)</f>
        <v>5000</v>
      </c>
    </row>
    <row r="19" spans="1:17" x14ac:dyDescent="0.3">
      <c r="A19" t="s">
        <v>42</v>
      </c>
      <c r="B19" s="17"/>
      <c r="C19" s="5"/>
      <c r="O19" s="11">
        <f t="shared" si="2"/>
        <v>0</v>
      </c>
      <c r="P19" s="11">
        <v>16100</v>
      </c>
      <c r="Q19" s="11">
        <f t="shared" si="3"/>
        <v>16100</v>
      </c>
    </row>
    <row r="20" spans="1:17" x14ac:dyDescent="0.3">
      <c r="A20" t="s">
        <v>25</v>
      </c>
      <c r="B20" s="17"/>
      <c r="C20" s="5">
        <v>120</v>
      </c>
      <c r="D20">
        <v>120</v>
      </c>
      <c r="E20">
        <v>120</v>
      </c>
      <c r="F20">
        <v>120</v>
      </c>
      <c r="G20">
        <v>120</v>
      </c>
      <c r="H20">
        <v>120</v>
      </c>
      <c r="I20">
        <v>120</v>
      </c>
      <c r="J20">
        <v>120</v>
      </c>
      <c r="K20">
        <v>120</v>
      </c>
      <c r="L20">
        <v>120</v>
      </c>
      <c r="M20">
        <v>120</v>
      </c>
      <c r="N20">
        <v>120</v>
      </c>
      <c r="O20" s="11">
        <f t="shared" si="2"/>
        <v>1440</v>
      </c>
      <c r="P20" s="11">
        <v>1341</v>
      </c>
      <c r="Q20" s="11">
        <f t="shared" ref="Q20:Q23" si="4">SUM(P20-O20)</f>
        <v>-99</v>
      </c>
    </row>
    <row r="21" spans="1:17" x14ac:dyDescent="0.3">
      <c r="A21" t="s">
        <v>28</v>
      </c>
      <c r="B21" s="17"/>
      <c r="C21" s="5">
        <v>95000</v>
      </c>
      <c r="D21">
        <v>95000</v>
      </c>
      <c r="E21">
        <v>95000</v>
      </c>
      <c r="F21">
        <v>95000</v>
      </c>
      <c r="G21">
        <v>95000</v>
      </c>
      <c r="H21">
        <v>95000</v>
      </c>
      <c r="I21">
        <v>95000</v>
      </c>
      <c r="J21">
        <v>95000</v>
      </c>
      <c r="K21">
        <v>95000</v>
      </c>
      <c r="L21">
        <v>95000</v>
      </c>
      <c r="M21">
        <v>95000</v>
      </c>
      <c r="N21">
        <v>95000</v>
      </c>
      <c r="O21" s="11">
        <f t="shared" si="2"/>
        <v>1140000</v>
      </c>
      <c r="P21" s="11">
        <v>1250000</v>
      </c>
      <c r="Q21" s="11">
        <f t="shared" si="4"/>
        <v>110000</v>
      </c>
    </row>
    <row r="22" spans="1:17" x14ac:dyDescent="0.3">
      <c r="A22" t="s">
        <v>33</v>
      </c>
      <c r="B22" s="17"/>
      <c r="C22" s="5">
        <v>10000</v>
      </c>
      <c r="D22">
        <v>10000</v>
      </c>
      <c r="E22">
        <v>10000</v>
      </c>
      <c r="F22">
        <v>10000</v>
      </c>
      <c r="G22">
        <v>10000</v>
      </c>
      <c r="H22">
        <v>10000</v>
      </c>
      <c r="I22">
        <v>10000</v>
      </c>
      <c r="J22">
        <v>10000</v>
      </c>
      <c r="K22">
        <v>10000</v>
      </c>
      <c r="L22">
        <v>10000</v>
      </c>
      <c r="N22" s="6"/>
      <c r="O22" s="11">
        <f t="shared" si="2"/>
        <v>100000</v>
      </c>
      <c r="P22" s="11"/>
      <c r="Q22" s="11">
        <f t="shared" si="4"/>
        <v>-100000</v>
      </c>
    </row>
    <row r="23" spans="1:17" x14ac:dyDescent="0.3">
      <c r="A23" t="s">
        <v>29</v>
      </c>
      <c r="B23" s="17"/>
      <c r="C23" s="5"/>
      <c r="N23" s="6"/>
      <c r="O23" s="11">
        <f t="shared" si="2"/>
        <v>0</v>
      </c>
      <c r="P23" s="11">
        <v>1165</v>
      </c>
      <c r="Q23" s="11">
        <f t="shared" si="4"/>
        <v>1165</v>
      </c>
    </row>
    <row r="24" spans="1:17" x14ac:dyDescent="0.3">
      <c r="B24" s="1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  <c r="O24" s="12"/>
      <c r="P24" s="12"/>
      <c r="Q24" s="12"/>
    </row>
    <row r="25" spans="1:17" x14ac:dyDescent="0.3">
      <c r="B25" s="17"/>
    </row>
    <row r="26" spans="1:17" ht="16.2" thickBot="1" x14ac:dyDescent="0.35">
      <c r="A26" s="14" t="s">
        <v>31</v>
      </c>
      <c r="B26" s="15"/>
      <c r="C26" s="19">
        <f t="shared" ref="C26:N26" si="5">SUM(C7-C14)</f>
        <v>122465</v>
      </c>
      <c r="D26" s="19">
        <f t="shared" si="5"/>
        <v>-106270</v>
      </c>
      <c r="E26" s="19">
        <f t="shared" si="5"/>
        <v>-106270</v>
      </c>
      <c r="F26" s="19">
        <f t="shared" si="5"/>
        <v>236832.5</v>
      </c>
      <c r="G26" s="19">
        <f t="shared" si="5"/>
        <v>-106270</v>
      </c>
      <c r="H26" s="19">
        <f t="shared" si="5"/>
        <v>-106270</v>
      </c>
      <c r="I26" s="19">
        <f t="shared" si="5"/>
        <v>236832.5</v>
      </c>
      <c r="J26" s="19">
        <f t="shared" si="5"/>
        <v>-106270</v>
      </c>
      <c r="K26" s="19">
        <f t="shared" si="5"/>
        <v>-106270</v>
      </c>
      <c r="L26" s="19">
        <f t="shared" si="5"/>
        <v>122465</v>
      </c>
      <c r="M26" s="19">
        <f t="shared" si="5"/>
        <v>-96270</v>
      </c>
      <c r="N26" s="19">
        <f t="shared" si="5"/>
        <v>-96270</v>
      </c>
      <c r="O26" s="19">
        <f>O7-O14</f>
        <v>-111565</v>
      </c>
      <c r="P26" s="19">
        <f>P7-P14</f>
        <v>-267786</v>
      </c>
      <c r="Q26" s="20">
        <f>SUM(O26-P26)</f>
        <v>156221</v>
      </c>
    </row>
    <row r="27" spans="1:17" ht="15" thickTop="1" x14ac:dyDescent="0.3"/>
    <row r="28" spans="1:17" x14ac:dyDescent="0.3">
      <c r="A28" s="13" t="s">
        <v>35</v>
      </c>
    </row>
    <row r="29" spans="1:17" x14ac:dyDescent="0.3">
      <c r="A29" s="17">
        <v>1</v>
      </c>
      <c r="C29" s="13" t="s">
        <v>43</v>
      </c>
      <c r="D29" s="13"/>
      <c r="E29" s="13"/>
      <c r="N29" t="s">
        <v>34</v>
      </c>
      <c r="O29">
        <f>SUM(C26:N26)</f>
        <v>-111565</v>
      </c>
    </row>
    <row r="30" spans="1:17" x14ac:dyDescent="0.3">
      <c r="A30" s="17">
        <v>3</v>
      </c>
      <c r="C30" s="13" t="s">
        <v>36</v>
      </c>
      <c r="D30" s="13"/>
      <c r="E30" s="13"/>
    </row>
  </sheetData>
  <mergeCells count="2">
    <mergeCell ref="A1:Q1"/>
    <mergeCell ref="A2:Q2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workbookViewId="0">
      <selection sqref="A1:O1"/>
    </sheetView>
  </sheetViews>
  <sheetFormatPr defaultRowHeight="14.4" x14ac:dyDescent="0.3"/>
  <cols>
    <col min="1" max="1" width="31.44140625" bestFit="1" customWidth="1"/>
    <col min="2" max="2" width="7" bestFit="1" customWidth="1"/>
    <col min="14" max="14" width="10.88671875" bestFit="1" customWidth="1"/>
    <col min="15" max="15" width="12" bestFit="1" customWidth="1"/>
  </cols>
  <sheetData>
    <row r="1" spans="1:16" ht="23.4" x14ac:dyDescent="0.4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6" ht="23.4" x14ac:dyDescent="0.45">
      <c r="A2" s="42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4" spans="1:16" ht="18" x14ac:dyDescent="0.35">
      <c r="A4" s="1" t="s">
        <v>1</v>
      </c>
      <c r="B4" s="1" t="s">
        <v>18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16</v>
      </c>
    </row>
    <row r="5" spans="1:16" ht="18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 t="s">
        <v>14</v>
      </c>
    </row>
    <row r="6" spans="1:16" ht="18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ht="15.6" x14ac:dyDescent="0.3">
      <c r="A7" s="14" t="s">
        <v>22</v>
      </c>
      <c r="B7" s="15"/>
      <c r="C7" s="15">
        <f>SUM(C9:C12)</f>
        <v>217491</v>
      </c>
      <c r="D7" s="15">
        <f>SUM(D9:D12)</f>
        <v>0</v>
      </c>
      <c r="E7" s="15">
        <f t="shared" ref="E7:N7" si="0">SUM(E9:E12)</f>
        <v>0</v>
      </c>
      <c r="F7" s="15">
        <f t="shared" si="0"/>
        <v>225660</v>
      </c>
      <c r="G7" s="15">
        <f t="shared" si="0"/>
        <v>0</v>
      </c>
      <c r="H7" s="15">
        <f t="shared" si="0"/>
        <v>0</v>
      </c>
      <c r="I7" s="15">
        <f t="shared" si="0"/>
        <v>334811</v>
      </c>
      <c r="J7" s="15">
        <f t="shared" si="0"/>
        <v>0</v>
      </c>
      <c r="K7" s="15">
        <f t="shared" si="0"/>
        <v>0</v>
      </c>
      <c r="L7" s="15">
        <f t="shared" si="0"/>
        <v>314093</v>
      </c>
      <c r="M7" s="15">
        <f t="shared" si="0"/>
        <v>0</v>
      </c>
      <c r="N7" s="15">
        <f t="shared" si="0"/>
        <v>0</v>
      </c>
      <c r="O7" s="16">
        <f>SUM(O9:O12)</f>
        <v>1092055</v>
      </c>
      <c r="P7" s="18"/>
    </row>
    <row r="9" spans="1:16" x14ac:dyDescent="0.3">
      <c r="A9" t="s">
        <v>19</v>
      </c>
      <c r="C9" s="2">
        <v>217491</v>
      </c>
      <c r="D9" s="3"/>
      <c r="E9" s="3"/>
      <c r="F9" s="3">
        <v>225660</v>
      </c>
      <c r="G9" s="3"/>
      <c r="H9" s="3"/>
      <c r="I9" s="3">
        <v>334811</v>
      </c>
      <c r="J9" s="3"/>
      <c r="K9" s="3"/>
      <c r="L9" s="3">
        <v>314093</v>
      </c>
      <c r="M9" s="3"/>
      <c r="N9" s="4"/>
      <c r="O9" s="10">
        <f>SUM(C9:N9)</f>
        <v>1092055</v>
      </c>
    </row>
    <row r="10" spans="1:16" x14ac:dyDescent="0.3">
      <c r="A10" t="s">
        <v>20</v>
      </c>
      <c r="C10" s="5"/>
      <c r="N10" s="6"/>
      <c r="O10" s="11">
        <f>SUM(C10:N10)</f>
        <v>0</v>
      </c>
    </row>
    <row r="11" spans="1:16" x14ac:dyDescent="0.3">
      <c r="A11" t="s">
        <v>21</v>
      </c>
      <c r="C11" s="5"/>
      <c r="N11" s="6"/>
      <c r="O11" s="11">
        <f>SUM(C11:N11)</f>
        <v>0</v>
      </c>
    </row>
    <row r="12" spans="1:16" x14ac:dyDescent="0.3"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12"/>
    </row>
    <row r="14" spans="1:16" ht="15.6" x14ac:dyDescent="0.3">
      <c r="A14" s="14" t="s">
        <v>30</v>
      </c>
      <c r="B14" s="18"/>
      <c r="C14" s="14">
        <f>SUM(C16:C24)</f>
        <v>68626</v>
      </c>
      <c r="D14" s="14">
        <f>SUM(D16:D24)</f>
        <v>181330</v>
      </c>
      <c r="E14" s="14">
        <f t="shared" ref="E14:N14" si="1">SUM(E16:E24)</f>
        <v>61170</v>
      </c>
      <c r="F14" s="14">
        <f t="shared" si="1"/>
        <v>98931</v>
      </c>
      <c r="G14" s="14">
        <f t="shared" si="1"/>
        <v>94230</v>
      </c>
      <c r="H14" s="14">
        <f t="shared" si="1"/>
        <v>94270</v>
      </c>
      <c r="I14" s="14">
        <f t="shared" si="1"/>
        <v>101420</v>
      </c>
      <c r="J14" s="14">
        <f t="shared" si="1"/>
        <v>91270</v>
      </c>
      <c r="K14" s="14">
        <f t="shared" si="1"/>
        <v>91240</v>
      </c>
      <c r="L14" s="14">
        <f t="shared" si="1"/>
        <v>101410</v>
      </c>
      <c r="M14" s="14">
        <f t="shared" si="1"/>
        <v>101260</v>
      </c>
      <c r="N14" s="14">
        <f t="shared" si="1"/>
        <v>101260</v>
      </c>
      <c r="O14" s="14">
        <f>SUM(O16:O24)</f>
        <v>1186417</v>
      </c>
      <c r="P14" s="18"/>
    </row>
    <row r="16" spans="1:16" x14ac:dyDescent="0.3">
      <c r="A16" t="s">
        <v>23</v>
      </c>
      <c r="C16" s="2">
        <v>1150</v>
      </c>
      <c r="D16" s="3">
        <v>1150</v>
      </c>
      <c r="E16" s="3">
        <v>1150</v>
      </c>
      <c r="F16" s="3">
        <v>1150</v>
      </c>
      <c r="G16" s="3">
        <v>1150</v>
      </c>
      <c r="H16" s="3">
        <v>1150</v>
      </c>
      <c r="I16" s="3">
        <v>1150</v>
      </c>
      <c r="J16" s="3">
        <v>1150</v>
      </c>
      <c r="K16" s="3">
        <v>1150</v>
      </c>
      <c r="L16" s="3">
        <v>1150</v>
      </c>
      <c r="M16" s="3">
        <v>1150</v>
      </c>
      <c r="N16" s="3">
        <v>1150</v>
      </c>
      <c r="O16" s="10">
        <f>SUM(C16:N16)</f>
        <v>13800</v>
      </c>
    </row>
    <row r="17" spans="1:15" x14ac:dyDescent="0.3">
      <c r="A17" t="s">
        <v>24</v>
      </c>
      <c r="C17" s="5">
        <v>5577</v>
      </c>
      <c r="F17">
        <v>5641</v>
      </c>
      <c r="I17">
        <v>8370</v>
      </c>
      <c r="L17">
        <v>8370</v>
      </c>
      <c r="N17" s="6"/>
      <c r="O17" s="11">
        <f>SUM(C17:N17)</f>
        <v>27958</v>
      </c>
    </row>
    <row r="18" spans="1:15" x14ac:dyDescent="0.3">
      <c r="A18" t="s">
        <v>25</v>
      </c>
      <c r="C18" s="5">
        <v>99</v>
      </c>
      <c r="D18">
        <v>180</v>
      </c>
      <c r="E18">
        <v>20</v>
      </c>
      <c r="F18">
        <v>90</v>
      </c>
      <c r="G18">
        <v>80</v>
      </c>
      <c r="H18">
        <v>120</v>
      </c>
      <c r="I18">
        <v>100</v>
      </c>
      <c r="J18">
        <v>120</v>
      </c>
      <c r="K18">
        <v>90</v>
      </c>
      <c r="L18">
        <v>90</v>
      </c>
      <c r="M18">
        <v>110</v>
      </c>
      <c r="N18" s="6">
        <v>110</v>
      </c>
      <c r="O18" s="11">
        <f t="shared" ref="O18:O22" si="2">SUM(C18:N18)</f>
        <v>1209</v>
      </c>
    </row>
    <row r="19" spans="1:15" x14ac:dyDescent="0.3">
      <c r="A19" t="s">
        <v>26</v>
      </c>
      <c r="C19" s="5"/>
      <c r="F19">
        <v>250</v>
      </c>
      <c r="N19" s="6"/>
      <c r="O19" s="11">
        <f t="shared" si="2"/>
        <v>250</v>
      </c>
    </row>
    <row r="20" spans="1:15" x14ac:dyDescent="0.3">
      <c r="A20" t="s">
        <v>27</v>
      </c>
      <c r="C20" s="5">
        <v>1800</v>
      </c>
      <c r="F20">
        <v>1800</v>
      </c>
      <c r="G20">
        <v>3000</v>
      </c>
      <c r="H20">
        <v>3000</v>
      </c>
      <c r="I20">
        <v>1800</v>
      </c>
      <c r="L20">
        <v>1800</v>
      </c>
      <c r="N20" s="6"/>
      <c r="O20" s="11">
        <f t="shared" si="2"/>
        <v>13200</v>
      </c>
    </row>
    <row r="21" spans="1:15" x14ac:dyDescent="0.3">
      <c r="A21" t="s">
        <v>28</v>
      </c>
      <c r="C21" s="5">
        <v>60000</v>
      </c>
      <c r="D21">
        <v>180000</v>
      </c>
      <c r="E21">
        <v>60000</v>
      </c>
      <c r="F21">
        <v>90000</v>
      </c>
      <c r="G21">
        <v>90000</v>
      </c>
      <c r="H21">
        <v>90000</v>
      </c>
      <c r="I21">
        <v>90000</v>
      </c>
      <c r="J21">
        <v>90000</v>
      </c>
      <c r="K21">
        <v>90000</v>
      </c>
      <c r="L21">
        <v>90000</v>
      </c>
      <c r="M21">
        <v>90000</v>
      </c>
      <c r="N21">
        <v>90000</v>
      </c>
      <c r="O21" s="11">
        <f t="shared" si="2"/>
        <v>1110000</v>
      </c>
    </row>
    <row r="22" spans="1:15" x14ac:dyDescent="0.3">
      <c r="A22" t="s">
        <v>33</v>
      </c>
      <c r="C22" s="5"/>
      <c r="M22">
        <v>10000</v>
      </c>
      <c r="N22" s="6">
        <v>10000</v>
      </c>
      <c r="O22" s="11">
        <f t="shared" si="2"/>
        <v>20000</v>
      </c>
    </row>
    <row r="23" spans="1:15" x14ac:dyDescent="0.3">
      <c r="A23" t="s">
        <v>29</v>
      </c>
      <c r="C23" s="5"/>
      <c r="N23" s="6"/>
      <c r="O23" s="11"/>
    </row>
    <row r="24" spans="1:15" x14ac:dyDescent="0.3"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  <c r="O24" s="12"/>
    </row>
    <row r="26" spans="1:15" ht="16.2" thickBot="1" x14ac:dyDescent="0.35">
      <c r="A26" s="14" t="s">
        <v>31</v>
      </c>
      <c r="B26" s="15">
        <v>1</v>
      </c>
      <c r="C26" s="19">
        <f>+SUM(C7-C14)</f>
        <v>148865</v>
      </c>
      <c r="D26" s="19">
        <f t="shared" ref="D26:N26" si="3">+SUM(D7-D14)</f>
        <v>-181330</v>
      </c>
      <c r="E26" s="19">
        <f t="shared" si="3"/>
        <v>-61170</v>
      </c>
      <c r="F26" s="19">
        <f t="shared" si="3"/>
        <v>126729</v>
      </c>
      <c r="G26" s="19">
        <f t="shared" si="3"/>
        <v>-94230</v>
      </c>
      <c r="H26" s="19">
        <f t="shared" si="3"/>
        <v>-94270</v>
      </c>
      <c r="I26" s="19">
        <f t="shared" si="3"/>
        <v>233391</v>
      </c>
      <c r="J26" s="19">
        <f t="shared" si="3"/>
        <v>-91270</v>
      </c>
      <c r="K26" s="19">
        <f t="shared" si="3"/>
        <v>-91240</v>
      </c>
      <c r="L26" s="19">
        <f t="shared" si="3"/>
        <v>212683</v>
      </c>
      <c r="M26" s="19">
        <f t="shared" si="3"/>
        <v>-101260</v>
      </c>
      <c r="N26" s="19">
        <f t="shared" si="3"/>
        <v>-101260</v>
      </c>
      <c r="O26" s="19">
        <f>SUM(O7-O14)</f>
        <v>-94362</v>
      </c>
    </row>
    <row r="27" spans="1:15" ht="15" thickTop="1" x14ac:dyDescent="0.3"/>
    <row r="28" spans="1:15" x14ac:dyDescent="0.3">
      <c r="A28" s="13" t="s">
        <v>37</v>
      </c>
    </row>
    <row r="29" spans="1:15" x14ac:dyDescent="0.3">
      <c r="A29" s="17">
        <v>1</v>
      </c>
      <c r="C29" s="13" t="s">
        <v>38</v>
      </c>
      <c r="N29" t="s">
        <v>34</v>
      </c>
      <c r="O29">
        <f>SUM(C26:N26)</f>
        <v>-94362</v>
      </c>
    </row>
    <row r="30" spans="1:15" x14ac:dyDescent="0.3">
      <c r="A30" s="17"/>
    </row>
  </sheetData>
  <mergeCells count="2">
    <mergeCell ref="A1:O1"/>
    <mergeCell ref="A2:O2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 Budget</vt:lpstr>
      <vt:lpstr>Sheet1</vt:lpstr>
      <vt:lpstr>2021 Budget</vt:lpstr>
      <vt:lpstr>2019 Forecast</vt:lpstr>
    </vt:vector>
  </TitlesOfParts>
  <Company>Southcity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Finances</dc:creator>
  <cp:lastModifiedBy>Peter Kilian</cp:lastModifiedBy>
  <cp:lastPrinted>2023-05-09T12:47:16Z</cp:lastPrinted>
  <dcterms:created xsi:type="dcterms:W3CDTF">2019-05-21T10:46:58Z</dcterms:created>
  <dcterms:modified xsi:type="dcterms:W3CDTF">2023-09-17T15:36:24Z</dcterms:modified>
</cp:coreProperties>
</file>